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652165\Downloads\"/>
    </mc:Choice>
  </mc:AlternateContent>
  <xr:revisionPtr revIDLastSave="0" documentId="8_{BFA807EE-4DB6-429E-8E24-E410AF12111C}" xr6:coauthVersionLast="45" xr6:coauthVersionMax="45" xr10:uidLastSave="{00000000-0000-0000-0000-000000000000}"/>
  <bookViews>
    <workbookView xWindow="28680" yWindow="60" windowWidth="29040" windowHeight="15990" xr2:uid="{00000000-000D-0000-FFFF-FFFF00000000}"/>
  </bookViews>
  <sheets>
    <sheet name="Förklaring" sheetId="1" r:id="rId1"/>
    <sheet name="Ange vilt per hund" sheetId="4" r:id="rId2"/>
    <sheet name="Viltberäkning" sheetId="3" r:id="rId3"/>
  </sheet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G24" i="1" s="1"/>
  <c r="F23" i="1"/>
  <c r="G23" i="1" s="1"/>
  <c r="G8" i="4"/>
  <c r="G25" i="1"/>
  <c r="G26" i="1"/>
  <c r="G27" i="1"/>
  <c r="G28" i="1" l="1"/>
  <c r="G29" i="1" s="1"/>
  <c r="A1" i="3" l="1"/>
  <c r="Q18" i="3" l="1"/>
  <c r="W9" i="4"/>
  <c r="D19" i="3" s="1"/>
  <c r="W10" i="4"/>
  <c r="D20" i="3" s="1"/>
  <c r="I20" i="3" s="1"/>
  <c r="W11" i="4"/>
  <c r="D21" i="3" s="1"/>
  <c r="W12" i="4"/>
  <c r="W13" i="4"/>
  <c r="D23" i="3" s="1"/>
  <c r="W14" i="4"/>
  <c r="D24" i="3" s="1"/>
  <c r="I24" i="3" s="1"/>
  <c r="W15" i="4"/>
  <c r="D25" i="3" s="1"/>
  <c r="W16" i="4"/>
  <c r="W17" i="4"/>
  <c r="D27" i="3" s="1"/>
  <c r="W18" i="4"/>
  <c r="D28" i="3" s="1"/>
  <c r="O28" i="3" s="1"/>
  <c r="O9" i="4"/>
  <c r="C19" i="3" s="1"/>
  <c r="O10" i="4"/>
  <c r="C20" i="3" s="1"/>
  <c r="G20" i="3" s="1"/>
  <c r="O11" i="4"/>
  <c r="C21" i="3" s="1"/>
  <c r="O12" i="4"/>
  <c r="C22" i="3" s="1"/>
  <c r="O13" i="4"/>
  <c r="C23" i="3" s="1"/>
  <c r="O14" i="4"/>
  <c r="C24" i="3" s="1"/>
  <c r="G24" i="3" s="1"/>
  <c r="O15" i="4"/>
  <c r="C25" i="3" s="1"/>
  <c r="O16" i="4"/>
  <c r="C26" i="3" s="1"/>
  <c r="O17" i="4"/>
  <c r="C27" i="3" s="1"/>
  <c r="O18" i="4"/>
  <c r="C28" i="3" s="1"/>
  <c r="G10" i="4"/>
  <c r="B20" i="3" s="1"/>
  <c r="E20" i="3" s="1"/>
  <c r="G11" i="4"/>
  <c r="B21" i="3" s="1"/>
  <c r="G12" i="4"/>
  <c r="B22" i="3" s="1"/>
  <c r="G13" i="4"/>
  <c r="B23" i="3" s="1"/>
  <c r="G14" i="4"/>
  <c r="B24" i="3" s="1"/>
  <c r="K24" i="3" s="1"/>
  <c r="G15" i="4"/>
  <c r="B25" i="3" s="1"/>
  <c r="G16" i="4"/>
  <c r="B26" i="3" s="1"/>
  <c r="G17" i="4"/>
  <c r="G18" i="4"/>
  <c r="B28" i="3" s="1"/>
  <c r="E28" i="3" s="1"/>
  <c r="G9" i="4"/>
  <c r="B19" i="3" s="1"/>
  <c r="B18" i="3"/>
  <c r="E18" i="3" s="1"/>
  <c r="M34" i="3"/>
  <c r="N34" i="3"/>
  <c r="O34" i="3"/>
  <c r="P34" i="3"/>
  <c r="Q34" i="3"/>
  <c r="L34" i="3"/>
  <c r="M33" i="3"/>
  <c r="N33" i="3"/>
  <c r="O33" i="3"/>
  <c r="P33" i="3"/>
  <c r="Q33" i="3"/>
  <c r="L33" i="3"/>
  <c r="B27" i="3"/>
  <c r="V19" i="4"/>
  <c r="U19" i="4"/>
  <c r="T19" i="4"/>
  <c r="S19" i="4"/>
  <c r="R19" i="4"/>
  <c r="N19" i="4"/>
  <c r="M19" i="4"/>
  <c r="L19" i="4"/>
  <c r="K19" i="4"/>
  <c r="J19" i="4"/>
  <c r="C19" i="4"/>
  <c r="D19" i="4"/>
  <c r="E19" i="4"/>
  <c r="F19" i="4"/>
  <c r="B19" i="4"/>
  <c r="W8" i="4"/>
  <c r="D18" i="3" s="1"/>
  <c r="I18" i="3" s="1"/>
  <c r="E24" i="1"/>
  <c r="Q19" i="3"/>
  <c r="Q20" i="3"/>
  <c r="Q21" i="3"/>
  <c r="Q22" i="3"/>
  <c r="Q23" i="3"/>
  <c r="Q24" i="3"/>
  <c r="Q25" i="3"/>
  <c r="Q26" i="3"/>
  <c r="Q27" i="3"/>
  <c r="Q28" i="3"/>
  <c r="H29" i="3"/>
  <c r="J29" i="3"/>
  <c r="L29" i="3"/>
  <c r="N29" i="3"/>
  <c r="P29" i="3"/>
  <c r="F29" i="3"/>
  <c r="B12" i="3"/>
  <c r="C12" i="3"/>
  <c r="D12" i="3"/>
  <c r="E12" i="3"/>
  <c r="F12" i="3"/>
  <c r="G12" i="3"/>
  <c r="I12" i="3"/>
  <c r="V19" i="3"/>
  <c r="V20" i="3"/>
  <c r="V21" i="3"/>
  <c r="V22" i="3"/>
  <c r="V23" i="3"/>
  <c r="V24" i="3"/>
  <c r="V25" i="3"/>
  <c r="V26" i="3"/>
  <c r="V27" i="3"/>
  <c r="V28" i="3"/>
  <c r="U29" i="3"/>
  <c r="T29" i="3"/>
  <c r="I8" i="3"/>
  <c r="V18" i="3"/>
  <c r="O8" i="4"/>
  <c r="C18" i="3" s="1"/>
  <c r="G18" i="3" s="1"/>
  <c r="S29" i="3"/>
  <c r="K22" i="3" l="1"/>
  <c r="E22" i="3"/>
  <c r="G19" i="3"/>
  <c r="M19" i="3"/>
  <c r="O25" i="3"/>
  <c r="I25" i="3"/>
  <c r="K19" i="3"/>
  <c r="E19" i="3"/>
  <c r="E21" i="3"/>
  <c r="K21" i="3"/>
  <c r="M22" i="3"/>
  <c r="G22" i="3"/>
  <c r="G25" i="3"/>
  <c r="M25" i="3"/>
  <c r="O27" i="3"/>
  <c r="I27" i="3"/>
  <c r="I23" i="3"/>
  <c r="O23" i="3"/>
  <c r="O19" i="3"/>
  <c r="I19" i="3"/>
  <c r="E26" i="3"/>
  <c r="K26" i="3"/>
  <c r="M27" i="3"/>
  <c r="G27" i="3"/>
  <c r="M23" i="3"/>
  <c r="G23" i="3"/>
  <c r="I21" i="3"/>
  <c r="O21" i="3"/>
  <c r="K27" i="3"/>
  <c r="E27" i="3"/>
  <c r="K25" i="3"/>
  <c r="E25" i="3"/>
  <c r="M26" i="3"/>
  <c r="G26" i="3"/>
  <c r="M21" i="3"/>
  <c r="G21" i="3"/>
  <c r="E23" i="3"/>
  <c r="K23" i="3"/>
  <c r="M28" i="3"/>
  <c r="G28" i="3"/>
  <c r="D26" i="3"/>
  <c r="O24" i="3"/>
  <c r="D22" i="3"/>
  <c r="S34" i="3"/>
  <c r="S33" i="3"/>
  <c r="O20" i="3"/>
  <c r="M18" i="3"/>
  <c r="E24" i="3"/>
  <c r="I28" i="3"/>
  <c r="C29" i="3"/>
  <c r="K28" i="3"/>
  <c r="K20" i="3"/>
  <c r="O18" i="3"/>
  <c r="M24" i="3"/>
  <c r="M20" i="3"/>
  <c r="B29" i="3"/>
  <c r="K18" i="3"/>
  <c r="G19" i="4"/>
  <c r="W19" i="4"/>
  <c r="O19" i="4"/>
  <c r="Q29" i="3"/>
  <c r="V29" i="3"/>
  <c r="E25" i="1"/>
  <c r="F25" i="1" s="1"/>
  <c r="E26" i="1"/>
  <c r="F26" i="1" s="1"/>
  <c r="E27" i="1"/>
  <c r="F27" i="1" s="1"/>
  <c r="E23" i="1"/>
  <c r="O22" i="3" l="1"/>
  <c r="I22" i="3"/>
  <c r="D29" i="3"/>
  <c r="I26" i="3"/>
  <c r="O26" i="3"/>
  <c r="U34" i="3"/>
  <c r="G29" i="3"/>
  <c r="K29" i="3"/>
  <c r="M29" i="3"/>
  <c r="E29" i="3"/>
  <c r="R25" i="3"/>
  <c r="R23" i="3"/>
  <c r="R27" i="3"/>
  <c r="R24" i="3"/>
  <c r="R22" i="3"/>
  <c r="R21" i="3"/>
  <c r="R19" i="3"/>
  <c r="R28" i="3"/>
  <c r="R26" i="3"/>
  <c r="R20" i="3"/>
  <c r="O29" i="3" l="1"/>
  <c r="I29" i="3"/>
  <c r="R18" i="3"/>
  <c r="R29" i="3" s="1"/>
</calcChain>
</file>

<file path=xl/sharedStrings.xml><?xml version="1.0" encoding="utf-8"?>
<sst xmlns="http://schemas.openxmlformats.org/spreadsheetml/2006/main" count="166" uniqueCount="90">
  <si>
    <t>Kanin och Korp</t>
  </si>
  <si>
    <t>Vilt</t>
  </si>
  <si>
    <t>And, Trut, Kråka, Fasan</t>
  </si>
  <si>
    <t>Duva, Rapphöna</t>
  </si>
  <si>
    <t>Räkne exempel</t>
  </si>
  <si>
    <t>NKL, 16 hundar</t>
  </si>
  <si>
    <t>2 vattenmarkeringar</t>
  </si>
  <si>
    <t>1 st and och 1 st trut</t>
  </si>
  <si>
    <t>2 landmarkeringar</t>
  </si>
  <si>
    <t>2 kråkor</t>
  </si>
  <si>
    <t>Sök</t>
  </si>
  <si>
    <t>1 kanin, 3 änder, 1 kråka, 1 duva</t>
  </si>
  <si>
    <t>Totalt</t>
  </si>
  <si>
    <t>4 änder, 3 kråkor, 1 trut, 1 kanin, 1 duva per hund</t>
  </si>
  <si>
    <t>Änder</t>
  </si>
  <si>
    <t>Kråkor</t>
  </si>
  <si>
    <t>Trut</t>
  </si>
  <si>
    <t>Kanin</t>
  </si>
  <si>
    <t>Duva</t>
  </si>
  <si>
    <t>Antal vilt per hund</t>
  </si>
  <si>
    <t>Antal vilt per dag</t>
  </si>
  <si>
    <t>Plus 10% i säkerhet</t>
  </si>
  <si>
    <t>Avrundat</t>
  </si>
  <si>
    <t>Prov</t>
  </si>
  <si>
    <t>Datum</t>
  </si>
  <si>
    <t>NKL</t>
  </si>
  <si>
    <t>And</t>
  </si>
  <si>
    <t>Kråka</t>
  </si>
  <si>
    <t>Kaja</t>
  </si>
  <si>
    <t>Skata</t>
  </si>
  <si>
    <t>Korp</t>
  </si>
  <si>
    <t>Fasan</t>
  </si>
  <si>
    <t>Rapphöna</t>
  </si>
  <si>
    <t>ÖKL</t>
  </si>
  <si>
    <t>Antal hundar</t>
  </si>
  <si>
    <t>Viltberäkning B-Prov SSRK</t>
  </si>
  <si>
    <t>Dåligt väder, hundar som knäcker, antal i vatten m.m. gör att antalet skiljer från prov till prov.</t>
  </si>
  <si>
    <t>Lägg på 10-20% på antalet för att vara på säkra sidan.</t>
  </si>
  <si>
    <t>Formel för beräkning:</t>
  </si>
  <si>
    <t>Antal apporter per vilt</t>
  </si>
  <si>
    <t>(Teoretiskt) Antal apporteringar per vilt</t>
  </si>
  <si>
    <t>Antal hundar / Antal apporter per vilt x antal fåglar per hund</t>
  </si>
  <si>
    <t>Antal vilt dag 1</t>
  </si>
  <si>
    <t>Antal vilt dag 2</t>
  </si>
  <si>
    <t>Antal vilt totalt</t>
  </si>
  <si>
    <t>Fyll i gråa fält</t>
  </si>
  <si>
    <t>Skriv ej i gula fält</t>
  </si>
  <si>
    <t>Skott/hund</t>
  </si>
  <si>
    <t>Säkerhetsmarginal påslag i %</t>
  </si>
  <si>
    <t>LM</t>
  </si>
  <si>
    <t>VM</t>
  </si>
  <si>
    <t>"NS"</t>
  </si>
  <si>
    <t>Per hund</t>
  </si>
  <si>
    <t>LD</t>
  </si>
  <si>
    <t>VD</t>
  </si>
  <si>
    <t>hundar</t>
  </si>
  <si>
    <t>Åter</t>
  </si>
  <si>
    <t>Förbrukning</t>
  </si>
  <si>
    <t>EKL</t>
  </si>
  <si>
    <t>skott plus säkerhet…</t>
  </si>
  <si>
    <t>Från Start</t>
  </si>
  <si>
    <t>Skott/dag</t>
  </si>
  <si>
    <t>Ruta</t>
  </si>
  <si>
    <t>Viltberäkning / hund och i respektive klass</t>
  </si>
  <si>
    <t xml:space="preserve">   </t>
  </si>
  <si>
    <t>3 vilt/hund</t>
  </si>
  <si>
    <t>4 vilt/hund</t>
  </si>
  <si>
    <t>Vilt=1 Dummys=0</t>
  </si>
  <si>
    <t>=</t>
  </si>
  <si>
    <t>Säkerhetsfaktorer:</t>
  </si>
  <si>
    <t>Från "Ange vilt per hund"</t>
  </si>
  <si>
    <t>4-5</t>
  </si>
  <si>
    <t>3-4</t>
  </si>
  <si>
    <t>2-3</t>
  </si>
  <si>
    <t>1-2</t>
  </si>
  <si>
    <t>Kaja, Skata, mås</t>
  </si>
  <si>
    <t>Mås</t>
  </si>
  <si>
    <t>Ange typ av vilt på respektive moment</t>
  </si>
  <si>
    <t>Kaja, Skata, Mås</t>
  </si>
  <si>
    <t>Ver 2020-07-31</t>
  </si>
  <si>
    <t>NKL 1</t>
  </si>
  <si>
    <t>ÖKL 1</t>
  </si>
  <si>
    <t>EKL 1</t>
  </si>
  <si>
    <t>NKL 2</t>
  </si>
  <si>
    <t>ÖKL 2</t>
  </si>
  <si>
    <t>EKL 2</t>
  </si>
  <si>
    <t>Simulering av svens uträkning med 3-4 vilt/hund som jämförelse</t>
  </si>
  <si>
    <t>3,5 vilt/hund</t>
  </si>
  <si>
    <t>SSRK Småland simulering av 6 prov till våren 2021</t>
  </si>
  <si>
    <r>
      <t xml:space="preserve">Fyll i de </t>
    </r>
    <r>
      <rPr>
        <b/>
        <sz val="11"/>
        <color rgb="FFFF0000"/>
        <rFont val="Calibri"/>
        <family val="2"/>
        <scheme val="minor"/>
      </rPr>
      <t>RÖDA</t>
    </r>
    <r>
      <rPr>
        <sz val="11"/>
        <color theme="1"/>
        <rFont val="Calibri"/>
        <family val="2"/>
        <scheme val="minor"/>
      </rPr>
      <t xml:space="preserve"> cellerna nedan.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</si>
</sst>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3" fillId="0" borderId="6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4" fontId="0" fillId="4" borderId="17" xfId="0" applyNumberFormat="1" applyFill="1" applyBorder="1" applyAlignment="1">
      <alignment horizontal="center" vertical="center"/>
    </xf>
    <xf numFmtId="1" fontId="0" fillId="4" borderId="18" xfId="0" applyNumberFormat="1" applyFill="1" applyBorder="1" applyAlignment="1">
      <alignment horizontal="center" vertical="center"/>
    </xf>
    <xf numFmtId="164" fontId="0" fillId="4" borderId="18" xfId="0" applyNumberFormat="1" applyFill="1" applyBorder="1" applyAlignment="1">
      <alignment horizontal="center" vertical="center"/>
    </xf>
    <xf numFmtId="1" fontId="0" fillId="4" borderId="19" xfId="0" applyNumberFormat="1" applyFill="1" applyBorder="1" applyAlignment="1">
      <alignment horizontal="center" vertical="center"/>
    </xf>
    <xf numFmtId="1" fontId="0" fillId="4" borderId="9" xfId="0" applyNumberForma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Border="1"/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164" fontId="0" fillId="4" borderId="1" xfId="0" applyNumberFormat="1" applyFill="1" applyBorder="1" applyAlignment="1">
      <alignment horizontal="left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left" vertic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64" fontId="0" fillId="4" borderId="15" xfId="0" applyNumberForma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4" borderId="7" xfId="0" applyNumberForma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0" fillId="3" borderId="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/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5" fontId="0" fillId="3" borderId="2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0" fillId="6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workbookViewId="0">
      <selection activeCell="C23" sqref="C23"/>
    </sheetView>
  </sheetViews>
  <sheetFormatPr defaultColWidth="9.08984375" defaultRowHeight="14.5" x14ac:dyDescent="0.35"/>
  <cols>
    <col min="1" max="1" width="22.54296875" style="68" customWidth="1"/>
    <col min="2" max="2" width="22.453125" style="68" customWidth="1"/>
    <col min="3" max="5" width="9.08984375" style="68"/>
    <col min="6" max="6" width="11.26953125" style="68" bestFit="1" customWidth="1"/>
    <col min="7" max="16384" width="9.08984375" style="68"/>
  </cols>
  <sheetData>
    <row r="1" spans="1:8" s="73" customFormat="1" ht="21" x14ac:dyDescent="0.5">
      <c r="A1" s="75" t="s">
        <v>35</v>
      </c>
    </row>
    <row r="3" spans="1:8" ht="44.25" customHeight="1" x14ac:dyDescent="0.35">
      <c r="A3" s="80" t="s">
        <v>1</v>
      </c>
      <c r="B3" s="81" t="s">
        <v>40</v>
      </c>
    </row>
    <row r="4" spans="1:8" x14ac:dyDescent="0.35">
      <c r="A4" s="77" t="s">
        <v>0</v>
      </c>
      <c r="B4" s="78" t="s">
        <v>71</v>
      </c>
      <c r="F4" s="96" t="s">
        <v>89</v>
      </c>
      <c r="G4" s="96"/>
      <c r="H4" s="96"/>
    </row>
    <row r="5" spans="1:8" x14ac:dyDescent="0.35">
      <c r="A5" s="77" t="s">
        <v>2</v>
      </c>
      <c r="B5" s="78" t="s">
        <v>72</v>
      </c>
      <c r="F5" s="96"/>
      <c r="G5" s="96"/>
      <c r="H5" s="96"/>
    </row>
    <row r="6" spans="1:8" x14ac:dyDescent="0.35">
      <c r="A6" s="77" t="s">
        <v>3</v>
      </c>
      <c r="B6" s="78" t="s">
        <v>73</v>
      </c>
      <c r="F6" s="96"/>
      <c r="G6" s="96"/>
      <c r="H6" s="96"/>
    </row>
    <row r="7" spans="1:8" x14ac:dyDescent="0.35">
      <c r="A7" s="77" t="s">
        <v>78</v>
      </c>
      <c r="B7" s="78" t="s">
        <v>74</v>
      </c>
      <c r="F7" s="96"/>
      <c r="G7" s="96"/>
      <c r="H7" s="96"/>
    </row>
    <row r="10" spans="1:8" x14ac:dyDescent="0.35">
      <c r="A10" s="74" t="s">
        <v>4</v>
      </c>
    </row>
    <row r="11" spans="1:8" s="69" customFormat="1" x14ac:dyDescent="0.35">
      <c r="A11" s="69" t="s">
        <v>5</v>
      </c>
    </row>
    <row r="12" spans="1:8" s="69" customFormat="1" x14ac:dyDescent="0.35">
      <c r="A12" s="69" t="s">
        <v>6</v>
      </c>
      <c r="B12" s="69" t="s">
        <v>7</v>
      </c>
    </row>
    <row r="13" spans="1:8" s="69" customFormat="1" x14ac:dyDescent="0.35">
      <c r="A13" s="69" t="s">
        <v>8</v>
      </c>
      <c r="B13" s="69" t="s">
        <v>9</v>
      </c>
    </row>
    <row r="14" spans="1:8" s="69" customFormat="1" x14ac:dyDescent="0.35">
      <c r="A14" s="69" t="s">
        <v>10</v>
      </c>
      <c r="B14" s="69" t="s">
        <v>11</v>
      </c>
    </row>
    <row r="15" spans="1:8" s="69" customFormat="1" x14ac:dyDescent="0.35">
      <c r="A15" s="69" t="s">
        <v>12</v>
      </c>
      <c r="B15" s="69" t="s">
        <v>13</v>
      </c>
    </row>
    <row r="18" spans="1:7" x14ac:dyDescent="0.35">
      <c r="A18" s="67" t="s">
        <v>38</v>
      </c>
      <c r="B18" s="76" t="s">
        <v>41</v>
      </c>
    </row>
    <row r="19" spans="1:7" x14ac:dyDescent="0.35">
      <c r="A19" s="67" t="s">
        <v>69</v>
      </c>
      <c r="B19" s="69" t="s">
        <v>37</v>
      </c>
    </row>
    <row r="20" spans="1:7" x14ac:dyDescent="0.35">
      <c r="B20" s="69" t="s">
        <v>36</v>
      </c>
    </row>
    <row r="21" spans="1:7" x14ac:dyDescent="0.35">
      <c r="A21" s="67"/>
      <c r="B21" s="76"/>
    </row>
    <row r="22" spans="1:7" ht="43.5" x14ac:dyDescent="0.35">
      <c r="A22" s="77"/>
      <c r="B22" s="78" t="s">
        <v>34</v>
      </c>
      <c r="C22" s="78" t="s">
        <v>39</v>
      </c>
      <c r="D22" s="78" t="s">
        <v>19</v>
      </c>
      <c r="E22" s="78" t="s">
        <v>20</v>
      </c>
      <c r="F22" s="78" t="s">
        <v>21</v>
      </c>
      <c r="G22" s="78" t="s">
        <v>22</v>
      </c>
    </row>
    <row r="23" spans="1:7" x14ac:dyDescent="0.35">
      <c r="A23" s="77" t="s">
        <v>14</v>
      </c>
      <c r="B23" s="79">
        <v>16</v>
      </c>
      <c r="C23" s="95">
        <v>3</v>
      </c>
      <c r="D23" s="95">
        <v>4</v>
      </c>
      <c r="E23" s="77">
        <f>SUM(B23/C23*D23)</f>
        <v>21.333333333333332</v>
      </c>
      <c r="F23" s="77">
        <f>SUM(E23*1.1)</f>
        <v>23.466666666666669</v>
      </c>
      <c r="G23" s="79">
        <f>ROUNDUP(F23,0)</f>
        <v>24</v>
      </c>
    </row>
    <row r="24" spans="1:7" x14ac:dyDescent="0.35">
      <c r="A24" s="77" t="s">
        <v>15</v>
      </c>
      <c r="B24" s="79">
        <v>16</v>
      </c>
      <c r="C24" s="95">
        <v>3</v>
      </c>
      <c r="D24" s="95">
        <v>3</v>
      </c>
      <c r="E24" s="77">
        <f>SUM(B24/C24*D24)</f>
        <v>16</v>
      </c>
      <c r="F24" s="77">
        <f>SUM(E24*1.1)</f>
        <v>17.600000000000001</v>
      </c>
      <c r="G24" s="79">
        <f t="shared" ref="G24:G27" si="0">ROUNDUP(F24,0)</f>
        <v>18</v>
      </c>
    </row>
    <row r="25" spans="1:7" x14ac:dyDescent="0.35">
      <c r="A25" s="77" t="s">
        <v>16</v>
      </c>
      <c r="B25" s="79">
        <v>16</v>
      </c>
      <c r="C25" s="95">
        <v>3</v>
      </c>
      <c r="D25" s="95">
        <v>1</v>
      </c>
      <c r="E25" s="77">
        <f t="shared" ref="E25:E27" si="1">SUM(B25/C25*D25)</f>
        <v>5.333333333333333</v>
      </c>
      <c r="F25" s="77">
        <f t="shared" ref="F24:F27" si="2">SUM(E25*1.1)</f>
        <v>5.8666666666666671</v>
      </c>
      <c r="G25" s="79">
        <f t="shared" si="0"/>
        <v>6</v>
      </c>
    </row>
    <row r="26" spans="1:7" x14ac:dyDescent="0.35">
      <c r="A26" s="77" t="s">
        <v>17</v>
      </c>
      <c r="B26" s="79">
        <v>16</v>
      </c>
      <c r="C26" s="95">
        <v>4</v>
      </c>
      <c r="D26" s="95">
        <v>1</v>
      </c>
      <c r="E26" s="77">
        <f t="shared" si="1"/>
        <v>4</v>
      </c>
      <c r="F26" s="77">
        <f t="shared" si="2"/>
        <v>4.4000000000000004</v>
      </c>
      <c r="G26" s="79">
        <f t="shared" si="0"/>
        <v>5</v>
      </c>
    </row>
    <row r="27" spans="1:7" x14ac:dyDescent="0.35">
      <c r="A27" s="77" t="s">
        <v>18</v>
      </c>
      <c r="B27" s="79">
        <v>16</v>
      </c>
      <c r="C27" s="95">
        <v>2</v>
      </c>
      <c r="D27" s="95">
        <v>1</v>
      </c>
      <c r="E27" s="77">
        <f t="shared" si="1"/>
        <v>8</v>
      </c>
      <c r="F27" s="77">
        <f t="shared" si="2"/>
        <v>8.8000000000000007</v>
      </c>
      <c r="G27" s="79">
        <f t="shared" si="0"/>
        <v>9</v>
      </c>
    </row>
    <row r="28" spans="1:7" x14ac:dyDescent="0.35">
      <c r="A28" s="77" t="s">
        <v>12</v>
      </c>
      <c r="B28" s="77"/>
      <c r="C28" s="77"/>
      <c r="D28" s="77"/>
      <c r="E28" s="77"/>
      <c r="F28" s="77"/>
      <c r="G28" s="79">
        <f>SUM(G23:G27)</f>
        <v>62</v>
      </c>
    </row>
    <row r="29" spans="1:7" x14ac:dyDescent="0.35">
      <c r="F29" s="68" t="s">
        <v>52</v>
      </c>
      <c r="G29" s="82">
        <f>SUM(G28/16)</f>
        <v>3.875</v>
      </c>
    </row>
  </sheetData>
  <mergeCells count="1">
    <mergeCell ref="F4:H7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1"/>
  <sheetViews>
    <sheetView workbookViewId="0">
      <selection activeCell="G9" sqref="G9"/>
    </sheetView>
  </sheetViews>
  <sheetFormatPr defaultRowHeight="14.5" x14ac:dyDescent="0.35"/>
  <cols>
    <col min="1" max="1" width="9.6328125" customWidth="1"/>
    <col min="2" max="6" width="5.6328125" customWidth="1"/>
    <col min="7" max="7" width="8.6328125" customWidth="1"/>
    <col min="8" max="8" width="1.6328125" customWidth="1"/>
    <col min="9" max="9" width="9.90625" customWidth="1"/>
    <col min="10" max="14" width="5.6328125" customWidth="1"/>
    <col min="15" max="15" width="8.6328125" customWidth="1"/>
    <col min="16" max="16" width="1.6328125" customWidth="1"/>
    <col min="17" max="17" width="9.453125" customWidth="1"/>
    <col min="18" max="22" width="5.6328125" customWidth="1"/>
    <col min="23" max="23" width="8.6328125" customWidth="1"/>
  </cols>
  <sheetData>
    <row r="1" spans="1:23" s="1" customFormat="1" ht="21" x14ac:dyDescent="0.5">
      <c r="A1" s="1" t="s">
        <v>63</v>
      </c>
    </row>
    <row r="2" spans="1:23" x14ac:dyDescent="0.35">
      <c r="H2" s="6"/>
    </row>
    <row r="3" spans="1:23" x14ac:dyDescent="0.35">
      <c r="A3" t="s">
        <v>77</v>
      </c>
      <c r="H3" s="10"/>
    </row>
    <row r="4" spans="1:23" x14ac:dyDescent="0.35">
      <c r="H4" s="10"/>
    </row>
    <row r="5" spans="1:23" x14ac:dyDescent="0.35">
      <c r="A5" t="s">
        <v>25</v>
      </c>
      <c r="I5" t="s">
        <v>33</v>
      </c>
      <c r="Q5" t="s">
        <v>58</v>
      </c>
    </row>
    <row r="6" spans="1:23" s="2" customFormat="1" x14ac:dyDescent="0.35">
      <c r="A6" s="3"/>
      <c r="B6" s="3" t="s">
        <v>10</v>
      </c>
      <c r="C6" s="3" t="s">
        <v>49</v>
      </c>
      <c r="D6" s="3" t="s">
        <v>50</v>
      </c>
      <c r="E6" s="3" t="s">
        <v>51</v>
      </c>
      <c r="F6" s="3" t="s">
        <v>54</v>
      </c>
      <c r="G6" s="3" t="s">
        <v>52</v>
      </c>
      <c r="I6" s="3"/>
      <c r="J6" s="3" t="s">
        <v>10</v>
      </c>
      <c r="K6" s="3" t="s">
        <v>49</v>
      </c>
      <c r="L6" s="3" t="s">
        <v>50</v>
      </c>
      <c r="M6" s="3" t="s">
        <v>53</v>
      </c>
      <c r="N6" s="3" t="s">
        <v>54</v>
      </c>
      <c r="O6" s="3" t="s">
        <v>52</v>
      </c>
      <c r="Q6" s="3"/>
      <c r="R6" s="3" t="s">
        <v>10</v>
      </c>
      <c r="S6" s="3" t="s">
        <v>49</v>
      </c>
      <c r="T6" s="3" t="s">
        <v>50</v>
      </c>
      <c r="U6" s="3" t="s">
        <v>53</v>
      </c>
      <c r="V6" s="3" t="s">
        <v>54</v>
      </c>
      <c r="W6" s="3" t="s">
        <v>52</v>
      </c>
    </row>
    <row r="7" spans="1:23" s="6" customFormat="1" ht="15" thickBot="1" x14ac:dyDescent="0.4">
      <c r="A7" s="8" t="s">
        <v>1</v>
      </c>
      <c r="B7" s="9"/>
      <c r="C7" s="9"/>
      <c r="D7" s="9"/>
      <c r="E7" s="9"/>
      <c r="F7" s="9"/>
      <c r="G7" s="9"/>
      <c r="I7" s="8" t="s">
        <v>1</v>
      </c>
      <c r="J7" s="9"/>
      <c r="K7" s="9"/>
      <c r="L7" s="9"/>
      <c r="M7" s="9"/>
      <c r="N7" s="9"/>
      <c r="O7" s="9"/>
      <c r="Q7" s="8" t="s">
        <v>1</v>
      </c>
      <c r="R7" s="9"/>
      <c r="S7" s="9"/>
      <c r="T7" s="9"/>
      <c r="U7" s="9"/>
      <c r="V7" s="9"/>
      <c r="W7" s="9"/>
    </row>
    <row r="8" spans="1:23" x14ac:dyDescent="0.35">
      <c r="A8" s="7" t="s">
        <v>26</v>
      </c>
      <c r="B8" s="71">
        <v>1</v>
      </c>
      <c r="C8" s="71"/>
      <c r="D8" s="71">
        <v>2</v>
      </c>
      <c r="E8" s="71"/>
      <c r="F8" s="71"/>
      <c r="G8" s="20">
        <f>SUM(B8:F8)</f>
        <v>3</v>
      </c>
      <c r="I8" s="7" t="s">
        <v>26</v>
      </c>
      <c r="J8" s="24">
        <v>1</v>
      </c>
      <c r="K8" s="24"/>
      <c r="L8" s="24">
        <v>2</v>
      </c>
      <c r="M8" s="24"/>
      <c r="N8" s="24"/>
      <c r="O8" s="20">
        <f>SUM(J8:N8)</f>
        <v>3</v>
      </c>
      <c r="Q8" s="7" t="s">
        <v>26</v>
      </c>
      <c r="R8" s="24">
        <v>1</v>
      </c>
      <c r="S8" s="24"/>
      <c r="T8" s="24">
        <v>2</v>
      </c>
      <c r="U8" s="24"/>
      <c r="V8" s="24"/>
      <c r="W8" s="20">
        <f>SUM(R8:V8)</f>
        <v>3</v>
      </c>
    </row>
    <row r="9" spans="1:23" x14ac:dyDescent="0.35">
      <c r="A9" s="4" t="s">
        <v>18</v>
      </c>
      <c r="B9" s="70">
        <v>1</v>
      </c>
      <c r="C9" s="70">
        <v>1</v>
      </c>
      <c r="D9" s="70"/>
      <c r="E9" s="70" t="s">
        <v>64</v>
      </c>
      <c r="F9" s="70"/>
      <c r="G9" s="20">
        <f>SUM(B9:F9)</f>
        <v>2</v>
      </c>
      <c r="I9" s="4" t="s">
        <v>18</v>
      </c>
      <c r="J9" s="11">
        <v>1</v>
      </c>
      <c r="K9" s="11">
        <v>1</v>
      </c>
      <c r="L9" s="11"/>
      <c r="M9" s="11"/>
      <c r="N9" s="11"/>
      <c r="O9" s="20">
        <f t="shared" ref="O9:O18" si="0">SUM(J9:N9)</f>
        <v>2</v>
      </c>
      <c r="Q9" s="4" t="s">
        <v>18</v>
      </c>
      <c r="R9" s="11">
        <v>1</v>
      </c>
      <c r="S9" s="11">
        <v>1</v>
      </c>
      <c r="T9" s="11"/>
      <c r="U9" s="11"/>
      <c r="V9" s="11"/>
      <c r="W9" s="20">
        <f t="shared" ref="W9:W18" si="1">SUM(R9:V9)</f>
        <v>2</v>
      </c>
    </row>
    <row r="10" spans="1:23" x14ac:dyDescent="0.35">
      <c r="A10" s="4" t="s">
        <v>31</v>
      </c>
      <c r="B10" s="70"/>
      <c r="C10" s="70"/>
      <c r="D10" s="70"/>
      <c r="E10" s="70"/>
      <c r="F10" s="70"/>
      <c r="G10" s="20">
        <f t="shared" ref="G10:G18" si="2">SUM(B10:F10)</f>
        <v>0</v>
      </c>
      <c r="I10" s="4" t="s">
        <v>31</v>
      </c>
      <c r="J10" s="11"/>
      <c r="K10" s="11"/>
      <c r="L10" s="11"/>
      <c r="M10" s="11"/>
      <c r="N10" s="11"/>
      <c r="O10" s="20">
        <f t="shared" si="0"/>
        <v>0</v>
      </c>
      <c r="Q10" s="4" t="s">
        <v>31</v>
      </c>
      <c r="R10" s="11"/>
      <c r="S10" s="11"/>
      <c r="T10" s="11"/>
      <c r="U10" s="11"/>
      <c r="V10" s="11"/>
      <c r="W10" s="20">
        <f t="shared" si="1"/>
        <v>0</v>
      </c>
    </row>
    <row r="11" spans="1:23" x14ac:dyDescent="0.35">
      <c r="A11" s="4" t="s">
        <v>28</v>
      </c>
      <c r="B11" s="70"/>
      <c r="C11" s="70"/>
      <c r="D11" s="70"/>
      <c r="E11" s="70"/>
      <c r="F11" s="70"/>
      <c r="G11" s="20">
        <f t="shared" si="2"/>
        <v>0</v>
      </c>
      <c r="I11" s="4" t="s">
        <v>28</v>
      </c>
      <c r="J11" s="11">
        <v>1</v>
      </c>
      <c r="K11" s="11"/>
      <c r="L11" s="11"/>
      <c r="M11" s="11"/>
      <c r="N11" s="11"/>
      <c r="O11" s="20">
        <f t="shared" si="0"/>
        <v>1</v>
      </c>
      <c r="Q11" s="4" t="s">
        <v>28</v>
      </c>
      <c r="R11" s="11">
        <v>1</v>
      </c>
      <c r="S11" s="11"/>
      <c r="T11" s="11"/>
      <c r="U11" s="11"/>
      <c r="V11" s="11"/>
      <c r="W11" s="20">
        <f t="shared" si="1"/>
        <v>1</v>
      </c>
    </row>
    <row r="12" spans="1:23" x14ac:dyDescent="0.35">
      <c r="A12" s="4" t="s">
        <v>17</v>
      </c>
      <c r="B12" s="70">
        <v>1</v>
      </c>
      <c r="C12" s="70"/>
      <c r="D12" s="70"/>
      <c r="E12" s="70"/>
      <c r="F12" s="70"/>
      <c r="G12" s="20">
        <f t="shared" si="2"/>
        <v>1</v>
      </c>
      <c r="I12" s="4" t="s">
        <v>17</v>
      </c>
      <c r="J12" s="11">
        <v>1</v>
      </c>
      <c r="K12" s="11"/>
      <c r="L12" s="11"/>
      <c r="M12" s="11">
        <v>1</v>
      </c>
      <c r="N12" s="11"/>
      <c r="O12" s="20">
        <f t="shared" si="0"/>
        <v>2</v>
      </c>
      <c r="Q12" s="4" t="s">
        <v>17</v>
      </c>
      <c r="R12" s="11">
        <v>1</v>
      </c>
      <c r="S12" s="11"/>
      <c r="T12" s="11"/>
      <c r="U12" s="11">
        <v>1</v>
      </c>
      <c r="V12" s="11"/>
      <c r="W12" s="20">
        <f t="shared" si="1"/>
        <v>2</v>
      </c>
    </row>
    <row r="13" spans="1:23" x14ac:dyDescent="0.35">
      <c r="A13" s="4" t="s">
        <v>30</v>
      </c>
      <c r="B13" s="70"/>
      <c r="C13" s="70"/>
      <c r="D13" s="70"/>
      <c r="E13" s="70"/>
      <c r="F13" s="70"/>
      <c r="G13" s="20">
        <f t="shared" si="2"/>
        <v>0</v>
      </c>
      <c r="I13" s="4" t="s">
        <v>30</v>
      </c>
      <c r="J13" s="11"/>
      <c r="K13" s="11"/>
      <c r="L13" s="11"/>
      <c r="M13" s="11"/>
      <c r="N13" s="11"/>
      <c r="O13" s="20">
        <f t="shared" si="0"/>
        <v>0</v>
      </c>
      <c r="Q13" s="4" t="s">
        <v>30</v>
      </c>
      <c r="R13" s="11"/>
      <c r="S13" s="11"/>
      <c r="T13" s="11"/>
      <c r="U13" s="11"/>
      <c r="V13" s="11"/>
      <c r="W13" s="20">
        <f t="shared" si="1"/>
        <v>0</v>
      </c>
    </row>
    <row r="14" spans="1:23" x14ac:dyDescent="0.35">
      <c r="A14" s="4" t="s">
        <v>27</v>
      </c>
      <c r="B14" s="70">
        <v>1</v>
      </c>
      <c r="C14" s="70">
        <v>1</v>
      </c>
      <c r="D14" s="70"/>
      <c r="E14" s="70"/>
      <c r="F14" s="70"/>
      <c r="G14" s="20">
        <f t="shared" si="2"/>
        <v>2</v>
      </c>
      <c r="I14" s="4" t="s">
        <v>27</v>
      </c>
      <c r="J14" s="11">
        <v>1</v>
      </c>
      <c r="K14" s="11">
        <v>1</v>
      </c>
      <c r="L14" s="11"/>
      <c r="M14" s="11"/>
      <c r="N14" s="11"/>
      <c r="O14" s="20">
        <f t="shared" si="0"/>
        <v>2</v>
      </c>
      <c r="Q14" s="4" t="s">
        <v>27</v>
      </c>
      <c r="R14" s="11">
        <v>1</v>
      </c>
      <c r="S14" s="11">
        <v>1</v>
      </c>
      <c r="T14" s="11"/>
      <c r="U14" s="11"/>
      <c r="V14" s="11"/>
      <c r="W14" s="20">
        <f t="shared" si="1"/>
        <v>2</v>
      </c>
    </row>
    <row r="15" spans="1:23" x14ac:dyDescent="0.35">
      <c r="A15" s="4" t="s">
        <v>32</v>
      </c>
      <c r="B15" s="70">
        <v>1</v>
      </c>
      <c r="C15" s="70"/>
      <c r="D15" s="70"/>
      <c r="E15" s="70"/>
      <c r="F15" s="70"/>
      <c r="G15" s="20">
        <f t="shared" si="2"/>
        <v>1</v>
      </c>
      <c r="I15" s="4" t="s">
        <v>32</v>
      </c>
      <c r="J15" s="11">
        <v>1</v>
      </c>
      <c r="K15" s="11"/>
      <c r="L15" s="11"/>
      <c r="M15" s="11"/>
      <c r="N15" s="11"/>
      <c r="O15" s="20">
        <f t="shared" si="0"/>
        <v>1</v>
      </c>
      <c r="Q15" s="4" t="s">
        <v>32</v>
      </c>
      <c r="R15" s="11">
        <v>1</v>
      </c>
      <c r="S15" s="11"/>
      <c r="T15" s="11"/>
      <c r="U15" s="11"/>
      <c r="V15" s="11"/>
      <c r="W15" s="20">
        <f t="shared" si="1"/>
        <v>1</v>
      </c>
    </row>
    <row r="16" spans="1:23" x14ac:dyDescent="0.35">
      <c r="A16" s="4" t="s">
        <v>76</v>
      </c>
      <c r="B16" s="70"/>
      <c r="C16" s="70"/>
      <c r="D16" s="70"/>
      <c r="E16" s="70"/>
      <c r="F16" s="70"/>
      <c r="G16" s="20">
        <f t="shared" si="2"/>
        <v>0</v>
      </c>
      <c r="I16" s="4" t="s">
        <v>76</v>
      </c>
      <c r="J16" s="11"/>
      <c r="K16" s="11"/>
      <c r="L16" s="11"/>
      <c r="M16" s="11"/>
      <c r="N16" s="11"/>
      <c r="O16" s="20">
        <f t="shared" si="0"/>
        <v>0</v>
      </c>
      <c r="Q16" s="4" t="s">
        <v>76</v>
      </c>
      <c r="R16" s="11"/>
      <c r="S16" s="11"/>
      <c r="T16" s="11"/>
      <c r="U16" s="11"/>
      <c r="V16" s="11"/>
      <c r="W16" s="20">
        <f t="shared" si="1"/>
        <v>0</v>
      </c>
    </row>
    <row r="17" spans="1:23" x14ac:dyDescent="0.35">
      <c r="A17" s="4" t="s">
        <v>29</v>
      </c>
      <c r="B17" s="70"/>
      <c r="C17" s="70"/>
      <c r="D17" s="70"/>
      <c r="E17" s="70"/>
      <c r="F17" s="70"/>
      <c r="G17" s="20">
        <f t="shared" si="2"/>
        <v>0</v>
      </c>
      <c r="I17" s="4" t="s">
        <v>29</v>
      </c>
      <c r="J17" s="11"/>
      <c r="K17" s="11"/>
      <c r="L17" s="11"/>
      <c r="M17" s="11"/>
      <c r="N17" s="11"/>
      <c r="O17" s="20">
        <f t="shared" si="0"/>
        <v>0</v>
      </c>
      <c r="Q17" s="4" t="s">
        <v>29</v>
      </c>
      <c r="R17" s="11"/>
      <c r="S17" s="11"/>
      <c r="T17" s="11"/>
      <c r="U17" s="11"/>
      <c r="V17" s="11"/>
      <c r="W17" s="20">
        <f t="shared" si="1"/>
        <v>0</v>
      </c>
    </row>
    <row r="18" spans="1:23" ht="15" thickBot="1" x14ac:dyDescent="0.4">
      <c r="A18" s="23" t="s">
        <v>16</v>
      </c>
      <c r="B18" s="72">
        <v>1</v>
      </c>
      <c r="C18" s="72"/>
      <c r="D18" s="72"/>
      <c r="E18" s="72"/>
      <c r="F18" s="72"/>
      <c r="G18" s="20">
        <f t="shared" si="2"/>
        <v>1</v>
      </c>
      <c r="I18" s="23" t="s">
        <v>16</v>
      </c>
      <c r="J18" s="25"/>
      <c r="K18" s="25"/>
      <c r="L18" s="25"/>
      <c r="M18" s="25"/>
      <c r="N18" s="25">
        <v>1</v>
      </c>
      <c r="O18" s="20">
        <f t="shared" si="0"/>
        <v>1</v>
      </c>
      <c r="Q18" s="23" t="s">
        <v>16</v>
      </c>
      <c r="R18" s="25"/>
      <c r="S18" s="25"/>
      <c r="T18" s="25"/>
      <c r="U18" s="25"/>
      <c r="V18" s="25">
        <v>1</v>
      </c>
      <c r="W18" s="20">
        <f t="shared" si="1"/>
        <v>1</v>
      </c>
    </row>
    <row r="19" spans="1:23" x14ac:dyDescent="0.35">
      <c r="A19" s="22" t="s">
        <v>12</v>
      </c>
      <c r="B19" s="20">
        <f>SUM(B8:B18)</f>
        <v>6</v>
      </c>
      <c r="C19" s="20">
        <f t="shared" ref="C19:G19" si="3">SUM(C8:C18)</f>
        <v>2</v>
      </c>
      <c r="D19" s="20">
        <f t="shared" si="3"/>
        <v>2</v>
      </c>
      <c r="E19" s="20">
        <f t="shared" si="3"/>
        <v>0</v>
      </c>
      <c r="F19" s="20">
        <f t="shared" si="3"/>
        <v>0</v>
      </c>
      <c r="G19" s="20">
        <f t="shared" si="3"/>
        <v>10</v>
      </c>
      <c r="H19" s="10"/>
      <c r="I19" s="22" t="s">
        <v>12</v>
      </c>
      <c r="J19" s="20">
        <f>SUM(J8:J18)</f>
        <v>6</v>
      </c>
      <c r="K19" s="20">
        <f t="shared" ref="K19" si="4">SUM(K8:K18)</f>
        <v>2</v>
      </c>
      <c r="L19" s="20">
        <f t="shared" ref="L19" si="5">SUM(L8:L18)</f>
        <v>2</v>
      </c>
      <c r="M19" s="20">
        <f t="shared" ref="M19" si="6">SUM(M8:M18)</f>
        <v>1</v>
      </c>
      <c r="N19" s="20">
        <f t="shared" ref="N19" si="7">SUM(N8:N18)</f>
        <v>1</v>
      </c>
      <c r="O19" s="20">
        <f t="shared" ref="O19" si="8">SUM(O8:O18)</f>
        <v>12</v>
      </c>
      <c r="Q19" s="22" t="s">
        <v>12</v>
      </c>
      <c r="R19" s="20">
        <f t="shared" ref="R19:W19" si="9">SUM(R8:R18)</f>
        <v>6</v>
      </c>
      <c r="S19" s="20">
        <f t="shared" si="9"/>
        <v>2</v>
      </c>
      <c r="T19" s="20">
        <f t="shared" si="9"/>
        <v>2</v>
      </c>
      <c r="U19" s="20">
        <f t="shared" si="9"/>
        <v>1</v>
      </c>
      <c r="V19" s="20">
        <f t="shared" si="9"/>
        <v>1</v>
      </c>
      <c r="W19" s="20">
        <f t="shared" si="9"/>
        <v>12</v>
      </c>
    </row>
    <row r="21" spans="1:23" x14ac:dyDescent="0.35">
      <c r="H21" s="5"/>
      <c r="I21" s="5"/>
      <c r="J21" s="6"/>
    </row>
    <row r="35" spans="8:10" x14ac:dyDescent="0.35">
      <c r="H35" s="10"/>
    </row>
    <row r="37" spans="8:10" x14ac:dyDescent="0.35">
      <c r="H37" s="10"/>
      <c r="I37" s="10"/>
      <c r="J37" s="10"/>
    </row>
    <row r="51" spans="8:8" x14ac:dyDescent="0.35">
      <c r="H51" s="10"/>
    </row>
  </sheetData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5"/>
  <sheetViews>
    <sheetView zoomScaleNormal="100" workbookViewId="0">
      <selection activeCell="B18" sqref="B18"/>
    </sheetView>
  </sheetViews>
  <sheetFormatPr defaultColWidth="9.08984375" defaultRowHeight="14.5" x14ac:dyDescent="0.35"/>
  <cols>
    <col min="1" max="1" width="17.453125" style="26" customWidth="1"/>
    <col min="2" max="5" width="9.6328125" style="26" customWidth="1"/>
    <col min="6" max="6" width="9.453125" style="26" bestFit="1" customWidth="1"/>
    <col min="7" max="7" width="9.6328125" style="26" customWidth="1"/>
    <col min="8" max="8" width="6.6328125" style="26" customWidth="1"/>
    <col min="9" max="9" width="9.6328125" style="26" customWidth="1"/>
    <col min="10" max="10" width="6.6328125" style="26" customWidth="1"/>
    <col min="11" max="11" width="9.6328125" style="26" customWidth="1"/>
    <col min="12" max="12" width="6.6328125" style="26" customWidth="1"/>
    <col min="13" max="13" width="9.6328125" style="26" customWidth="1"/>
    <col min="14" max="14" width="6.6328125" style="26" customWidth="1"/>
    <col min="15" max="15" width="9.6328125" style="26" customWidth="1"/>
    <col min="16" max="16" width="6.6328125" style="26" customWidth="1"/>
    <col min="17" max="18" width="9.6328125" style="26" customWidth="1"/>
    <col min="19" max="19" width="9.54296875" style="26" customWidth="1"/>
    <col min="20" max="20" width="9.08984375" style="29"/>
    <col min="21" max="16384" width="9.08984375" style="26"/>
  </cols>
  <sheetData>
    <row r="1" spans="1:22" s="30" customFormat="1" ht="21" x14ac:dyDescent="0.35">
      <c r="A1" s="30" t="str">
        <f>Förklaring!A1</f>
        <v>Viltberäkning B-Prov SSRK</v>
      </c>
      <c r="F1" s="30" t="s">
        <v>79</v>
      </c>
      <c r="T1" s="31"/>
    </row>
    <row r="2" spans="1:22" x14ac:dyDescent="0.35">
      <c r="H2" s="34"/>
      <c r="I2" s="34"/>
      <c r="J2" s="34"/>
    </row>
    <row r="3" spans="1:22" x14ac:dyDescent="0.35">
      <c r="A3" s="32" t="s">
        <v>23</v>
      </c>
      <c r="B3" s="85" t="s">
        <v>88</v>
      </c>
      <c r="C3" s="86"/>
      <c r="D3" s="86"/>
      <c r="E3" s="86"/>
      <c r="F3" s="86"/>
      <c r="G3" s="86"/>
      <c r="H3" s="34"/>
      <c r="I3" s="34"/>
      <c r="J3" s="34"/>
      <c r="K3" s="33" t="s">
        <v>24</v>
      </c>
      <c r="L3" s="33"/>
      <c r="M3" s="87"/>
      <c r="N3" s="86"/>
      <c r="O3" s="86"/>
      <c r="P3" s="86"/>
      <c r="Q3" s="88"/>
      <c r="R3" s="34"/>
      <c r="S3" s="85" t="s">
        <v>45</v>
      </c>
      <c r="T3" s="88"/>
    </row>
    <row r="4" spans="1:22" x14ac:dyDescent="0.35">
      <c r="A4" s="32"/>
      <c r="H4" s="34"/>
      <c r="I4" s="34"/>
      <c r="J4" s="34"/>
      <c r="S4" s="35" t="s">
        <v>46</v>
      </c>
      <c r="T4" s="36"/>
    </row>
    <row r="5" spans="1:22" x14ac:dyDescent="0.35">
      <c r="A5" s="32"/>
      <c r="S5" s="37"/>
      <c r="T5" s="38"/>
    </row>
    <row r="6" spans="1:22" x14ac:dyDescent="0.35">
      <c r="A6" s="32" t="s">
        <v>62</v>
      </c>
      <c r="B6" s="33" t="s">
        <v>80</v>
      </c>
      <c r="C6" s="33" t="s">
        <v>81</v>
      </c>
      <c r="D6" s="33" t="s">
        <v>82</v>
      </c>
      <c r="E6" s="33" t="s">
        <v>83</v>
      </c>
      <c r="F6" s="33" t="s">
        <v>84</v>
      </c>
      <c r="G6" s="33" t="s">
        <v>85</v>
      </c>
      <c r="H6" s="32"/>
      <c r="I6" s="39"/>
      <c r="J6" s="40"/>
      <c r="K6" s="39"/>
      <c r="M6" s="33"/>
      <c r="N6" s="33"/>
      <c r="O6" s="33"/>
      <c r="P6" s="33"/>
      <c r="T6" s="26"/>
    </row>
    <row r="7" spans="1:22" x14ac:dyDescent="0.35">
      <c r="A7" s="32"/>
      <c r="I7" s="39"/>
      <c r="J7" s="39"/>
      <c r="K7" s="39"/>
      <c r="M7" s="29"/>
      <c r="N7" s="29"/>
      <c r="O7" s="29"/>
      <c r="P7" s="29"/>
      <c r="T7" s="26"/>
    </row>
    <row r="8" spans="1:22" x14ac:dyDescent="0.35">
      <c r="A8" s="32" t="s">
        <v>34</v>
      </c>
      <c r="B8" s="41">
        <v>18</v>
      </c>
      <c r="C8" s="41">
        <v>14</v>
      </c>
      <c r="D8" s="41">
        <v>14</v>
      </c>
      <c r="E8" s="41">
        <v>18</v>
      </c>
      <c r="F8" s="41">
        <v>14</v>
      </c>
      <c r="G8" s="41">
        <v>14</v>
      </c>
      <c r="H8" s="42" t="s">
        <v>68</v>
      </c>
      <c r="I8" s="43">
        <f>SUM(B8:H8)</f>
        <v>92</v>
      </c>
      <c r="J8" s="42"/>
      <c r="K8" s="26" t="s">
        <v>55</v>
      </c>
      <c r="N8" s="44"/>
      <c r="T8" s="26"/>
    </row>
    <row r="9" spans="1:22" ht="6.9" customHeight="1" x14ac:dyDescent="0.35">
      <c r="A9" s="45"/>
      <c r="B9" s="46"/>
      <c r="C9" s="46"/>
      <c r="D9" s="46"/>
      <c r="E9" s="46"/>
      <c r="F9" s="46"/>
      <c r="G9" s="46"/>
      <c r="H9" s="42"/>
      <c r="I9" s="47"/>
      <c r="J9" s="42"/>
      <c r="K9" s="34"/>
      <c r="L9" s="34"/>
      <c r="N9" s="44"/>
      <c r="O9" s="34"/>
      <c r="P9" s="34"/>
      <c r="Q9" s="48"/>
      <c r="T9" s="26"/>
    </row>
    <row r="10" spans="1:22" x14ac:dyDescent="0.35">
      <c r="A10" s="32" t="s">
        <v>47</v>
      </c>
      <c r="B10" s="41">
        <v>6</v>
      </c>
      <c r="C10" s="41">
        <v>6</v>
      </c>
      <c r="D10" s="41">
        <v>8</v>
      </c>
      <c r="E10" s="41">
        <v>6</v>
      </c>
      <c r="F10" s="41">
        <v>6</v>
      </c>
      <c r="G10" s="41">
        <v>8</v>
      </c>
      <c r="H10" s="42"/>
      <c r="J10" s="42"/>
      <c r="K10" s="39"/>
      <c r="T10" s="26"/>
    </row>
    <row r="11" spans="1:22" ht="6.9" customHeight="1" x14ac:dyDescent="0.35">
      <c r="A11" s="45"/>
      <c r="B11" s="46"/>
      <c r="C11" s="46"/>
      <c r="D11" s="46"/>
      <c r="E11" s="46"/>
      <c r="F11" s="46"/>
      <c r="G11" s="46"/>
      <c r="H11" s="42"/>
      <c r="I11" s="47"/>
      <c r="J11" s="42"/>
      <c r="K11" s="34"/>
      <c r="L11" s="34"/>
      <c r="N11" s="44"/>
      <c r="O11" s="34"/>
      <c r="P11" s="34"/>
      <c r="Q11" s="48"/>
      <c r="T11" s="26"/>
    </row>
    <row r="12" spans="1:22" x14ac:dyDescent="0.35">
      <c r="A12" s="32" t="s">
        <v>61</v>
      </c>
      <c r="B12" s="21">
        <f>SUM(B8*B10)</f>
        <v>108</v>
      </c>
      <c r="C12" s="21">
        <f t="shared" ref="C12:E12" si="0">SUM(C8*C10)</f>
        <v>84</v>
      </c>
      <c r="D12" s="21">
        <f t="shared" si="0"/>
        <v>112</v>
      </c>
      <c r="E12" s="21">
        <f t="shared" si="0"/>
        <v>108</v>
      </c>
      <c r="F12" s="21">
        <f>SUM(F8*F10)</f>
        <v>84</v>
      </c>
      <c r="G12" s="21">
        <f>SUM(G8*G10)</f>
        <v>112</v>
      </c>
      <c r="H12" s="42" t="s">
        <v>68</v>
      </c>
      <c r="I12" s="43">
        <f>SUM(B8*B10+C8*C10+D8*D10+E8*E10+F8*F10+G8*G10)</f>
        <v>608</v>
      </c>
      <c r="J12" s="42"/>
      <c r="K12" s="26" t="s">
        <v>59</v>
      </c>
      <c r="N12" s="44"/>
    </row>
    <row r="13" spans="1:22" x14ac:dyDescent="0.35">
      <c r="B13" s="29"/>
      <c r="C13" s="29"/>
      <c r="D13" s="29"/>
      <c r="E13" s="29"/>
      <c r="F13" s="29"/>
      <c r="G13" s="29"/>
      <c r="H13" s="29"/>
      <c r="J13" s="29"/>
      <c r="M13" s="44"/>
      <c r="N13" s="44"/>
    </row>
    <row r="14" spans="1:22" x14ac:dyDescent="0.35">
      <c r="M14" s="44"/>
      <c r="N14" s="44"/>
    </row>
    <row r="15" spans="1:22" ht="15" thickBot="1" x14ac:dyDescent="0.4">
      <c r="B15" s="29"/>
      <c r="C15" s="29"/>
      <c r="D15" s="29"/>
      <c r="E15" s="29"/>
      <c r="F15" s="29"/>
      <c r="G15" s="29"/>
      <c r="H15" s="29"/>
      <c r="I15" s="29"/>
      <c r="J15" s="29"/>
      <c r="M15" s="44"/>
      <c r="N15" s="44"/>
    </row>
    <row r="16" spans="1:22" ht="43.5" x14ac:dyDescent="0.35">
      <c r="B16" s="93" t="s">
        <v>70</v>
      </c>
      <c r="C16" s="93"/>
      <c r="D16" s="94"/>
      <c r="E16" s="90" t="s">
        <v>42</v>
      </c>
      <c r="F16" s="91"/>
      <c r="G16" s="91"/>
      <c r="H16" s="91"/>
      <c r="I16" s="92"/>
      <c r="J16" s="27"/>
      <c r="K16" s="90" t="s">
        <v>43</v>
      </c>
      <c r="L16" s="91"/>
      <c r="M16" s="91"/>
      <c r="N16" s="91"/>
      <c r="O16" s="92"/>
      <c r="P16" s="27"/>
      <c r="Q16" s="28" t="s">
        <v>44</v>
      </c>
      <c r="R16" s="28" t="s">
        <v>48</v>
      </c>
      <c r="S16" s="28" t="s">
        <v>22</v>
      </c>
      <c r="T16" s="29" t="s">
        <v>60</v>
      </c>
      <c r="U16" s="28" t="s">
        <v>56</v>
      </c>
      <c r="V16" s="28" t="s">
        <v>57</v>
      </c>
    </row>
    <row r="17" spans="1:22" x14ac:dyDescent="0.35">
      <c r="B17" s="29" t="s">
        <v>25</v>
      </c>
      <c r="C17" s="29" t="s">
        <v>33</v>
      </c>
      <c r="D17" s="29" t="s">
        <v>58</v>
      </c>
      <c r="E17" s="52" t="s">
        <v>25</v>
      </c>
      <c r="F17" s="53"/>
      <c r="G17" s="53" t="s">
        <v>33</v>
      </c>
      <c r="H17" s="53"/>
      <c r="I17" s="53" t="s">
        <v>58</v>
      </c>
      <c r="J17" s="54"/>
      <c r="K17" s="52" t="s">
        <v>25</v>
      </c>
      <c r="L17" s="53"/>
      <c r="M17" s="53" t="s">
        <v>33</v>
      </c>
      <c r="N17" s="53"/>
      <c r="O17" s="53" t="s">
        <v>58</v>
      </c>
      <c r="P17" s="54"/>
      <c r="R17" s="41">
        <v>5</v>
      </c>
      <c r="S17" s="55"/>
    </row>
    <row r="18" spans="1:22" x14ac:dyDescent="0.35">
      <c r="A18" s="26" t="s">
        <v>26</v>
      </c>
      <c r="B18" s="21">
        <f>SUM('Ange vilt per hund'!G8)</f>
        <v>3</v>
      </c>
      <c r="C18" s="21">
        <f>SUM('Ange vilt per hund'!O8)</f>
        <v>3</v>
      </c>
      <c r="D18" s="56">
        <f>SUM('Ange vilt per hund'!W8)</f>
        <v>3</v>
      </c>
      <c r="E18" s="57">
        <f>SUM($B$8/$E$33*B18)</f>
        <v>15.428571428571431</v>
      </c>
      <c r="F18" s="41">
        <v>16</v>
      </c>
      <c r="G18" s="36">
        <f>SUM($C$8/$E$33*C18)</f>
        <v>12</v>
      </c>
      <c r="H18" s="41">
        <v>12</v>
      </c>
      <c r="I18" s="36">
        <f>SUM($D$8/$E$33*D18)</f>
        <v>12</v>
      </c>
      <c r="J18" s="58">
        <v>12</v>
      </c>
      <c r="K18" s="57">
        <f>SUM($E$8/$E$33*B18)</f>
        <v>15.428571428571431</v>
      </c>
      <c r="L18" s="41">
        <v>16</v>
      </c>
      <c r="M18" s="36">
        <f>SUM($F$8/$E$33*C18)</f>
        <v>12</v>
      </c>
      <c r="N18" s="41">
        <v>12</v>
      </c>
      <c r="O18" s="36">
        <f>SUM($G$8/$E$33*D18)</f>
        <v>12</v>
      </c>
      <c r="P18" s="58">
        <v>12</v>
      </c>
      <c r="Q18" s="59">
        <f>SUM(F18+H18+J18+L18+N18+P18)</f>
        <v>80</v>
      </c>
      <c r="R18" s="36">
        <f>SUM(Q18*(1+$R$17/100))</f>
        <v>84</v>
      </c>
      <c r="S18" s="60">
        <v>85</v>
      </c>
      <c r="T18" s="41"/>
      <c r="U18" s="41"/>
      <c r="V18" s="21">
        <f>SUM(T18-U18)</f>
        <v>0</v>
      </c>
    </row>
    <row r="19" spans="1:22" x14ac:dyDescent="0.35">
      <c r="A19" s="26" t="s">
        <v>18</v>
      </c>
      <c r="B19" s="21">
        <f>SUM('Ange vilt per hund'!G9)</f>
        <v>2</v>
      </c>
      <c r="C19" s="21">
        <f>SUM('Ange vilt per hund'!O9)</f>
        <v>2</v>
      </c>
      <c r="D19" s="56">
        <f>SUM('Ange vilt per hund'!W9)</f>
        <v>2</v>
      </c>
      <c r="E19" s="57">
        <f>SUM($B$8/$E$34*B19)</f>
        <v>14.4</v>
      </c>
      <c r="F19" s="41">
        <v>15</v>
      </c>
      <c r="G19" s="36">
        <f>SUM($C$8/$E$34*C19)</f>
        <v>11.2</v>
      </c>
      <c r="H19" s="41">
        <v>12</v>
      </c>
      <c r="I19" s="36">
        <f>SUM($D$8/$E$34*D19)</f>
        <v>11.2</v>
      </c>
      <c r="J19" s="58">
        <v>12</v>
      </c>
      <c r="K19" s="57">
        <f>SUM($E$8/$E$34*B19)</f>
        <v>14.4</v>
      </c>
      <c r="L19" s="41">
        <v>15</v>
      </c>
      <c r="M19" s="36">
        <f>SUM($F$8/$E$34*C19)</f>
        <v>11.2</v>
      </c>
      <c r="N19" s="41">
        <v>12</v>
      </c>
      <c r="O19" s="36">
        <f>SUM($G$8/$E$34*D19)</f>
        <v>11.2</v>
      </c>
      <c r="P19" s="58">
        <v>12</v>
      </c>
      <c r="Q19" s="59">
        <f t="shared" ref="Q19:Q28" si="1">SUM(F19+H19+J19+L19+N19+P19)</f>
        <v>78</v>
      </c>
      <c r="R19" s="36">
        <f t="shared" ref="R19:R28" si="2">SUM(Q19*(1+$R$17/100))</f>
        <v>81.900000000000006</v>
      </c>
      <c r="S19" s="60">
        <v>82</v>
      </c>
      <c r="T19" s="41"/>
      <c r="U19" s="41"/>
      <c r="V19" s="21">
        <f t="shared" ref="V19:V28" si="3">SUM(T19-U19)</f>
        <v>0</v>
      </c>
    </row>
    <row r="20" spans="1:22" x14ac:dyDescent="0.35">
      <c r="A20" s="26" t="s">
        <v>31</v>
      </c>
      <c r="B20" s="21">
        <f>SUM('Ange vilt per hund'!G10)</f>
        <v>0</v>
      </c>
      <c r="C20" s="21">
        <f>SUM('Ange vilt per hund'!O10)</f>
        <v>0</v>
      </c>
      <c r="D20" s="56">
        <f>SUM('Ange vilt per hund'!W10)</f>
        <v>0</v>
      </c>
      <c r="E20" s="57">
        <f>SUM($B$8/$E$33*B20)</f>
        <v>0</v>
      </c>
      <c r="F20" s="41"/>
      <c r="G20" s="36">
        <f>SUM($C$8/$E$33*C20)</f>
        <v>0</v>
      </c>
      <c r="H20" s="41"/>
      <c r="I20" s="36">
        <f>SUM($D$8/$E$33*D20)</f>
        <v>0</v>
      </c>
      <c r="J20" s="58"/>
      <c r="K20" s="57">
        <f>SUM($E$8/$E$33*B20)</f>
        <v>0</v>
      </c>
      <c r="L20" s="41"/>
      <c r="M20" s="36">
        <f>SUM($F$8/$E$33*C20)</f>
        <v>0</v>
      </c>
      <c r="N20" s="41"/>
      <c r="O20" s="36">
        <f>SUM($G$8/$E$33*D20)</f>
        <v>0</v>
      </c>
      <c r="P20" s="58"/>
      <c r="Q20" s="59">
        <f t="shared" si="1"/>
        <v>0</v>
      </c>
      <c r="R20" s="36">
        <f t="shared" si="2"/>
        <v>0</v>
      </c>
      <c r="S20" s="60"/>
      <c r="T20" s="41"/>
      <c r="U20" s="41"/>
      <c r="V20" s="21">
        <f t="shared" si="3"/>
        <v>0</v>
      </c>
    </row>
    <row r="21" spans="1:22" x14ac:dyDescent="0.35">
      <c r="A21" s="26" t="s">
        <v>28</v>
      </c>
      <c r="B21" s="21">
        <f>SUM('Ange vilt per hund'!G11)</f>
        <v>0</v>
      </c>
      <c r="C21" s="21">
        <f>SUM('Ange vilt per hund'!O11)</f>
        <v>1</v>
      </c>
      <c r="D21" s="56">
        <f>SUM('Ange vilt per hund'!W11)</f>
        <v>1</v>
      </c>
      <c r="E21" s="57">
        <f>SUM($B$8/$E$35*B21)</f>
        <v>0</v>
      </c>
      <c r="F21" s="41"/>
      <c r="G21" s="36">
        <f>SUM($C$8/$E$35*C21)</f>
        <v>9.3333333333333339</v>
      </c>
      <c r="H21" s="41">
        <v>10</v>
      </c>
      <c r="I21" s="36">
        <f>SUM($D$8/$E$35*D21)</f>
        <v>9.3333333333333339</v>
      </c>
      <c r="J21" s="58">
        <v>10</v>
      </c>
      <c r="K21" s="57">
        <f>SUM($E$8/$E$35*B21)</f>
        <v>0</v>
      </c>
      <c r="L21" s="41"/>
      <c r="M21" s="36">
        <f>SUM($F$8/$E$35*C21)</f>
        <v>9.3333333333333339</v>
      </c>
      <c r="N21" s="41">
        <v>10</v>
      </c>
      <c r="O21" s="36">
        <f>SUM($G$8/$E$35*D21)</f>
        <v>9.3333333333333339</v>
      </c>
      <c r="P21" s="58">
        <v>10</v>
      </c>
      <c r="Q21" s="59">
        <f t="shared" si="1"/>
        <v>40</v>
      </c>
      <c r="R21" s="36">
        <f t="shared" si="2"/>
        <v>42</v>
      </c>
      <c r="S21" s="60">
        <v>42</v>
      </c>
      <c r="T21" s="41"/>
      <c r="U21" s="41"/>
      <c r="V21" s="21">
        <f t="shared" si="3"/>
        <v>0</v>
      </c>
    </row>
    <row r="22" spans="1:22" x14ac:dyDescent="0.35">
      <c r="A22" s="26" t="s">
        <v>17</v>
      </c>
      <c r="B22" s="21">
        <f>SUM('Ange vilt per hund'!G12)</f>
        <v>1</v>
      </c>
      <c r="C22" s="21">
        <f>SUM('Ange vilt per hund'!O12)</f>
        <v>2</v>
      </c>
      <c r="D22" s="56">
        <f>SUM('Ange vilt per hund'!W12)</f>
        <v>2</v>
      </c>
      <c r="E22" s="57">
        <f>SUM($B$8/$E$32*B22)</f>
        <v>4</v>
      </c>
      <c r="F22" s="41">
        <v>4</v>
      </c>
      <c r="G22" s="36">
        <f>SUM($C$8/$E$32*C22)</f>
        <v>6.2222222222222223</v>
      </c>
      <c r="H22" s="41">
        <v>7</v>
      </c>
      <c r="I22" s="36">
        <f>SUM($D$8/$E$32*D22)</f>
        <v>6.2222222222222223</v>
      </c>
      <c r="J22" s="58">
        <v>7</v>
      </c>
      <c r="K22" s="57">
        <f>SUM($E$8/$E$32*B22)</f>
        <v>4</v>
      </c>
      <c r="L22" s="41">
        <v>4</v>
      </c>
      <c r="M22" s="36">
        <f>SUM($F$8/$E$32*C22)</f>
        <v>6.2222222222222223</v>
      </c>
      <c r="N22" s="41">
        <v>7</v>
      </c>
      <c r="O22" s="36">
        <f>SUM($G$8/$E$32*D22)</f>
        <v>6.2222222222222223</v>
      </c>
      <c r="P22" s="58">
        <v>7</v>
      </c>
      <c r="Q22" s="59">
        <f t="shared" si="1"/>
        <v>36</v>
      </c>
      <c r="R22" s="36">
        <f t="shared" si="2"/>
        <v>37.800000000000004</v>
      </c>
      <c r="S22" s="60">
        <v>38</v>
      </c>
      <c r="T22" s="41"/>
      <c r="U22" s="41"/>
      <c r="V22" s="21">
        <f t="shared" si="3"/>
        <v>0</v>
      </c>
    </row>
    <row r="23" spans="1:22" x14ac:dyDescent="0.35">
      <c r="A23" s="26" t="s">
        <v>30</v>
      </c>
      <c r="B23" s="21">
        <f>SUM('Ange vilt per hund'!G13)</f>
        <v>0</v>
      </c>
      <c r="C23" s="21">
        <f>SUM('Ange vilt per hund'!O13)</f>
        <v>0</v>
      </c>
      <c r="D23" s="56">
        <f>SUM('Ange vilt per hund'!W13)</f>
        <v>0</v>
      </c>
      <c r="E23" s="57">
        <f>SUM($B$8/$E$32*B23)</f>
        <v>0</v>
      </c>
      <c r="F23" s="41"/>
      <c r="G23" s="36">
        <f>SUM($C$8/$E$32*C23)</f>
        <v>0</v>
      </c>
      <c r="H23" s="41"/>
      <c r="I23" s="36">
        <f>SUM($D$8/$E$32*D23)</f>
        <v>0</v>
      </c>
      <c r="J23" s="58"/>
      <c r="K23" s="57">
        <f>SUM($E$8/$E$32*B23)</f>
        <v>0</v>
      </c>
      <c r="L23" s="41"/>
      <c r="M23" s="36">
        <f>SUM($F$8/$E$32*C23)</f>
        <v>0</v>
      </c>
      <c r="N23" s="41"/>
      <c r="O23" s="36">
        <f>SUM($G$8/$E$32*D23)</f>
        <v>0</v>
      </c>
      <c r="P23" s="58"/>
      <c r="Q23" s="59">
        <f t="shared" si="1"/>
        <v>0</v>
      </c>
      <c r="R23" s="36">
        <f t="shared" si="2"/>
        <v>0</v>
      </c>
      <c r="S23" s="60"/>
      <c r="T23" s="41"/>
      <c r="U23" s="41"/>
      <c r="V23" s="21">
        <f t="shared" si="3"/>
        <v>0</v>
      </c>
    </row>
    <row r="24" spans="1:22" x14ac:dyDescent="0.35">
      <c r="A24" s="26" t="s">
        <v>27</v>
      </c>
      <c r="B24" s="21">
        <f>SUM('Ange vilt per hund'!G14)</f>
        <v>2</v>
      </c>
      <c r="C24" s="21">
        <f>SUM('Ange vilt per hund'!O14)</f>
        <v>2</v>
      </c>
      <c r="D24" s="56">
        <f>SUM('Ange vilt per hund'!W14)</f>
        <v>2</v>
      </c>
      <c r="E24" s="57">
        <f>SUM($B$8/$E$33*B24)</f>
        <v>10.285714285714286</v>
      </c>
      <c r="F24" s="41">
        <v>11</v>
      </c>
      <c r="G24" s="36">
        <f>SUM($C$8/$E$33*C24)</f>
        <v>8</v>
      </c>
      <c r="H24" s="41">
        <v>8</v>
      </c>
      <c r="I24" s="36">
        <f>SUM($D$8/$E$33*D24)</f>
        <v>8</v>
      </c>
      <c r="J24" s="58">
        <v>8</v>
      </c>
      <c r="K24" s="57">
        <f>SUM($E$8/$E$33*B24)</f>
        <v>10.285714285714286</v>
      </c>
      <c r="L24" s="41">
        <v>11</v>
      </c>
      <c r="M24" s="36">
        <f>SUM($F$8/$E$33*C24)</f>
        <v>8</v>
      </c>
      <c r="N24" s="41">
        <v>8</v>
      </c>
      <c r="O24" s="36">
        <f>SUM($G$8/$E$33*D24)</f>
        <v>8</v>
      </c>
      <c r="P24" s="58">
        <v>8</v>
      </c>
      <c r="Q24" s="59">
        <f t="shared" si="1"/>
        <v>54</v>
      </c>
      <c r="R24" s="36">
        <f t="shared" si="2"/>
        <v>56.7</v>
      </c>
      <c r="S24" s="60">
        <v>57</v>
      </c>
      <c r="T24" s="41"/>
      <c r="U24" s="41"/>
      <c r="V24" s="21">
        <f t="shared" si="3"/>
        <v>0</v>
      </c>
    </row>
    <row r="25" spans="1:22" x14ac:dyDescent="0.35">
      <c r="A25" s="26" t="s">
        <v>32</v>
      </c>
      <c r="B25" s="21">
        <f>SUM('Ange vilt per hund'!G15)</f>
        <v>1</v>
      </c>
      <c r="C25" s="21">
        <f>SUM('Ange vilt per hund'!O15)</f>
        <v>1</v>
      </c>
      <c r="D25" s="56">
        <f>SUM('Ange vilt per hund'!W15)</f>
        <v>1</v>
      </c>
      <c r="E25" s="57">
        <f>SUM($B$8/$E$34*B25)</f>
        <v>7.2</v>
      </c>
      <c r="F25" s="41">
        <v>8</v>
      </c>
      <c r="G25" s="36">
        <f>SUM($C$8/$E$34*C25)</f>
        <v>5.6</v>
      </c>
      <c r="H25" s="41">
        <v>6</v>
      </c>
      <c r="I25" s="36">
        <f>SUM($D$8/$E$34*D25)</f>
        <v>5.6</v>
      </c>
      <c r="J25" s="58">
        <v>6</v>
      </c>
      <c r="K25" s="57">
        <f>SUM($E$8/$E$34*B25)</f>
        <v>7.2</v>
      </c>
      <c r="L25" s="41">
        <v>8</v>
      </c>
      <c r="M25" s="36">
        <f>SUM($F$8/$E$34*C25)</f>
        <v>5.6</v>
      </c>
      <c r="N25" s="41">
        <v>6</v>
      </c>
      <c r="O25" s="36">
        <f>SUM($G$8/$E$34*D25)</f>
        <v>5.6</v>
      </c>
      <c r="P25" s="58">
        <v>6</v>
      </c>
      <c r="Q25" s="59">
        <f t="shared" si="1"/>
        <v>40</v>
      </c>
      <c r="R25" s="36">
        <f t="shared" si="2"/>
        <v>42</v>
      </c>
      <c r="S25" s="60">
        <v>42</v>
      </c>
      <c r="T25" s="41"/>
      <c r="U25" s="41"/>
      <c r="V25" s="21">
        <f t="shared" si="3"/>
        <v>0</v>
      </c>
    </row>
    <row r="26" spans="1:22" x14ac:dyDescent="0.35">
      <c r="A26" s="26" t="s">
        <v>76</v>
      </c>
      <c r="B26" s="21">
        <f>SUM('Ange vilt per hund'!G16)</f>
        <v>0</v>
      </c>
      <c r="C26" s="21">
        <f>SUM('Ange vilt per hund'!O16)</f>
        <v>0</v>
      </c>
      <c r="D26" s="56">
        <f>SUM('Ange vilt per hund'!W16)</f>
        <v>0</v>
      </c>
      <c r="E26" s="57">
        <f>SUM($B$8/$E$35*B26)</f>
        <v>0</v>
      </c>
      <c r="F26" s="41"/>
      <c r="G26" s="36">
        <f>SUM($C$8/$E$35*C26)</f>
        <v>0</v>
      </c>
      <c r="H26" s="41"/>
      <c r="I26" s="36">
        <f>SUM($D$8/$E$35*D26)</f>
        <v>0</v>
      </c>
      <c r="J26" s="58"/>
      <c r="K26" s="57">
        <f>SUM($E$8/$E$35*B26)</f>
        <v>0</v>
      </c>
      <c r="L26" s="41"/>
      <c r="M26" s="36">
        <f>SUM($F$8/$E$35*C26)</f>
        <v>0</v>
      </c>
      <c r="N26" s="41"/>
      <c r="O26" s="36">
        <f>SUM($G$8/$E$35*D26)</f>
        <v>0</v>
      </c>
      <c r="P26" s="58"/>
      <c r="Q26" s="59">
        <f t="shared" si="1"/>
        <v>0</v>
      </c>
      <c r="R26" s="36">
        <f t="shared" si="2"/>
        <v>0</v>
      </c>
      <c r="S26" s="60"/>
      <c r="T26" s="41"/>
      <c r="U26" s="41"/>
      <c r="V26" s="21">
        <f t="shared" si="3"/>
        <v>0</v>
      </c>
    </row>
    <row r="27" spans="1:22" x14ac:dyDescent="0.35">
      <c r="A27" s="26" t="s">
        <v>29</v>
      </c>
      <c r="B27" s="21">
        <f>SUM('Ange vilt per hund'!G17)</f>
        <v>0</v>
      </c>
      <c r="C27" s="21">
        <f>SUM('Ange vilt per hund'!O17)</f>
        <v>0</v>
      </c>
      <c r="D27" s="56">
        <f>SUM('Ange vilt per hund'!W17)</f>
        <v>0</v>
      </c>
      <c r="E27" s="57">
        <f>SUM($B$8/$E$35*B27)</f>
        <v>0</v>
      </c>
      <c r="F27" s="41"/>
      <c r="G27" s="36">
        <f>SUM($C$8/$E$35*C27)</f>
        <v>0</v>
      </c>
      <c r="H27" s="41"/>
      <c r="I27" s="36">
        <f>SUM($D$8/$E$35*D27)</f>
        <v>0</v>
      </c>
      <c r="J27" s="58"/>
      <c r="K27" s="57">
        <f>SUM($E$8/$E$35*B27)</f>
        <v>0</v>
      </c>
      <c r="L27" s="41"/>
      <c r="M27" s="36">
        <f>SUM($F$8/$E$35*C27)</f>
        <v>0</v>
      </c>
      <c r="N27" s="41"/>
      <c r="O27" s="36">
        <f>SUM($G$8/$E$35*D27)</f>
        <v>0</v>
      </c>
      <c r="P27" s="58"/>
      <c r="Q27" s="59">
        <f t="shared" si="1"/>
        <v>0</v>
      </c>
      <c r="R27" s="61">
        <f t="shared" si="2"/>
        <v>0</v>
      </c>
      <c r="S27" s="62"/>
      <c r="T27" s="41"/>
      <c r="U27" s="41"/>
      <c r="V27" s="21">
        <f t="shared" si="3"/>
        <v>0</v>
      </c>
    </row>
    <row r="28" spans="1:22" x14ac:dyDescent="0.35">
      <c r="A28" s="63" t="s">
        <v>16</v>
      </c>
      <c r="B28" s="21">
        <f>SUM('Ange vilt per hund'!G18)</f>
        <v>1</v>
      </c>
      <c r="C28" s="21">
        <f>SUM('Ange vilt per hund'!O18)</f>
        <v>1</v>
      </c>
      <c r="D28" s="56">
        <f>SUM('Ange vilt per hund'!W18)</f>
        <v>1</v>
      </c>
      <c r="E28" s="57">
        <f>SUM($B$8/$E$33*B28)</f>
        <v>5.1428571428571432</v>
      </c>
      <c r="F28" s="41">
        <v>6</v>
      </c>
      <c r="G28" s="36">
        <f>SUM($C$8/$E$33*C28)</f>
        <v>4</v>
      </c>
      <c r="H28" s="41">
        <v>4</v>
      </c>
      <c r="I28" s="36">
        <f>SUM($D$8/$E$33*D28)</f>
        <v>4</v>
      </c>
      <c r="J28" s="58">
        <v>4</v>
      </c>
      <c r="K28" s="57">
        <f>SUM($E$8/$E$33*B28)</f>
        <v>5.1428571428571432</v>
      </c>
      <c r="L28" s="41">
        <v>6</v>
      </c>
      <c r="M28" s="36">
        <f>SUM($F$8/$E$33*C28)</f>
        <v>4</v>
      </c>
      <c r="N28" s="41">
        <v>4</v>
      </c>
      <c r="O28" s="36">
        <f>SUM($G$8/$E$33*D28)</f>
        <v>4</v>
      </c>
      <c r="P28" s="58">
        <v>4</v>
      </c>
      <c r="Q28" s="59">
        <f t="shared" si="1"/>
        <v>28</v>
      </c>
      <c r="R28" s="36">
        <f t="shared" si="2"/>
        <v>29.400000000000002</v>
      </c>
      <c r="S28" s="60">
        <v>30</v>
      </c>
      <c r="T28" s="41"/>
      <c r="U28" s="41"/>
      <c r="V28" s="21">
        <f t="shared" si="3"/>
        <v>0</v>
      </c>
    </row>
    <row r="29" spans="1:22" ht="15" thickBot="1" x14ac:dyDescent="0.4">
      <c r="A29" s="26" t="s">
        <v>12</v>
      </c>
      <c r="B29" s="12">
        <f>SUM(B18:B28)</f>
        <v>10</v>
      </c>
      <c r="C29" s="12">
        <f t="shared" ref="C29:D29" si="4">SUM(C18:C28)</f>
        <v>12</v>
      </c>
      <c r="D29" s="13">
        <f t="shared" si="4"/>
        <v>12</v>
      </c>
      <c r="E29" s="14">
        <f t="shared" ref="E29:P29" si="5">SUM(E18:E28)</f>
        <v>56.457142857142863</v>
      </c>
      <c r="F29" s="15">
        <f t="shared" si="5"/>
        <v>60</v>
      </c>
      <c r="G29" s="16">
        <f>SUM(G18:G28)</f>
        <v>56.355555555555554</v>
      </c>
      <c r="H29" s="15">
        <f t="shared" si="5"/>
        <v>59</v>
      </c>
      <c r="I29" s="16">
        <f t="shared" si="5"/>
        <v>56.355555555555554</v>
      </c>
      <c r="J29" s="17">
        <f t="shared" si="5"/>
        <v>59</v>
      </c>
      <c r="K29" s="14">
        <f t="shared" si="5"/>
        <v>56.457142857142863</v>
      </c>
      <c r="L29" s="15">
        <f t="shared" si="5"/>
        <v>60</v>
      </c>
      <c r="M29" s="16">
        <f t="shared" si="5"/>
        <v>56.355555555555554</v>
      </c>
      <c r="N29" s="15">
        <f t="shared" si="5"/>
        <v>59</v>
      </c>
      <c r="O29" s="16">
        <f t="shared" si="5"/>
        <v>56.355555555555554</v>
      </c>
      <c r="P29" s="17">
        <f t="shared" si="5"/>
        <v>59</v>
      </c>
      <c r="Q29" s="18">
        <f>SUM(Q18:Q28)</f>
        <v>356</v>
      </c>
      <c r="R29" s="19">
        <f>SUM(R18:R28)</f>
        <v>373.8</v>
      </c>
      <c r="S29" s="64">
        <f>SUM(S18:S28)</f>
        <v>376</v>
      </c>
      <c r="T29" s="12">
        <f>SUM(T18:T28)</f>
        <v>0</v>
      </c>
      <c r="U29" s="12">
        <f t="shared" ref="U29:V29" si="6">SUM(U18:U28)</f>
        <v>0</v>
      </c>
      <c r="V29" s="12">
        <f t="shared" si="6"/>
        <v>0</v>
      </c>
    </row>
    <row r="30" spans="1:22" x14ac:dyDescent="0.35"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38"/>
      <c r="S30" s="29"/>
      <c r="U30" s="29"/>
      <c r="V30" s="29"/>
    </row>
    <row r="31" spans="1:22" s="32" customFormat="1" ht="29.25" customHeight="1" x14ac:dyDescent="0.35">
      <c r="A31" s="32" t="s">
        <v>1</v>
      </c>
      <c r="E31" s="89" t="s">
        <v>40</v>
      </c>
      <c r="F31" s="89"/>
      <c r="G31" s="89"/>
      <c r="H31" s="66"/>
      <c r="I31" s="66"/>
      <c r="J31" s="66"/>
      <c r="K31" s="26" t="s">
        <v>86</v>
      </c>
      <c r="L31" s="29"/>
      <c r="M31" s="29"/>
      <c r="N31" s="29"/>
      <c r="O31" s="29"/>
      <c r="P31" s="29"/>
      <c r="Q31" s="29"/>
      <c r="R31" s="29"/>
      <c r="S31" s="26"/>
      <c r="T31" s="29"/>
      <c r="U31" s="26"/>
    </row>
    <row r="32" spans="1:22" x14ac:dyDescent="0.35">
      <c r="A32" s="26" t="s">
        <v>0</v>
      </c>
      <c r="E32" s="83">
        <v>4.5</v>
      </c>
      <c r="F32" s="83"/>
      <c r="G32" s="84"/>
      <c r="H32" s="48"/>
      <c r="I32" s="48"/>
      <c r="K32" s="26" t="s">
        <v>67</v>
      </c>
      <c r="L32" s="49">
        <v>1</v>
      </c>
      <c r="M32" s="49">
        <v>1</v>
      </c>
      <c r="N32" s="49">
        <v>1</v>
      </c>
      <c r="O32" s="49">
        <v>1</v>
      </c>
      <c r="P32" s="49">
        <v>1</v>
      </c>
      <c r="Q32" s="49">
        <v>1</v>
      </c>
      <c r="R32" s="29"/>
    </row>
    <row r="33" spans="1:21" x14ac:dyDescent="0.35">
      <c r="A33" s="26" t="s">
        <v>2</v>
      </c>
      <c r="E33" s="83">
        <v>3.5</v>
      </c>
      <c r="F33" s="83"/>
      <c r="G33" s="84"/>
      <c r="H33" s="48"/>
      <c r="I33" s="48"/>
      <c r="K33" s="32" t="s">
        <v>65</v>
      </c>
      <c r="L33" s="21">
        <f t="shared" ref="L33:Q33" si="7">SUM(B8*3*L32)</f>
        <v>54</v>
      </c>
      <c r="M33" s="21">
        <f t="shared" si="7"/>
        <v>42</v>
      </c>
      <c r="N33" s="21">
        <f t="shared" si="7"/>
        <v>42</v>
      </c>
      <c r="O33" s="21">
        <f t="shared" si="7"/>
        <v>54</v>
      </c>
      <c r="P33" s="21">
        <f t="shared" si="7"/>
        <v>42</v>
      </c>
      <c r="Q33" s="21">
        <f t="shared" si="7"/>
        <v>42</v>
      </c>
      <c r="R33" s="29" t="s">
        <v>68</v>
      </c>
      <c r="S33" s="21">
        <f>SUM(L33:R33)</f>
        <v>276</v>
      </c>
      <c r="U33" s="26" t="s">
        <v>87</v>
      </c>
    </row>
    <row r="34" spans="1:21" x14ac:dyDescent="0.35">
      <c r="A34" s="26" t="s">
        <v>3</v>
      </c>
      <c r="E34" s="83">
        <v>2.5</v>
      </c>
      <c r="F34" s="83"/>
      <c r="G34" s="84"/>
      <c r="H34" s="48"/>
      <c r="I34" s="48"/>
      <c r="K34" s="50" t="s">
        <v>66</v>
      </c>
      <c r="L34" s="21">
        <f t="shared" ref="L34:Q34" si="8">SUM(B8*4*L32)</f>
        <v>72</v>
      </c>
      <c r="M34" s="21">
        <f t="shared" si="8"/>
        <v>56</v>
      </c>
      <c r="N34" s="21">
        <f t="shared" si="8"/>
        <v>56</v>
      </c>
      <c r="O34" s="21">
        <f t="shared" si="8"/>
        <v>72</v>
      </c>
      <c r="P34" s="21">
        <f t="shared" si="8"/>
        <v>56</v>
      </c>
      <c r="Q34" s="21">
        <f t="shared" si="8"/>
        <v>56</v>
      </c>
      <c r="R34" s="29" t="s">
        <v>68</v>
      </c>
      <c r="S34" s="21">
        <f>SUM(L34:R34)</f>
        <v>368</v>
      </c>
      <c r="U34" s="51">
        <f>SUM(S33:S34)/2</f>
        <v>322</v>
      </c>
    </row>
    <row r="35" spans="1:21" x14ac:dyDescent="0.35">
      <c r="A35" s="26" t="s">
        <v>75</v>
      </c>
      <c r="E35" s="83">
        <v>1.5</v>
      </c>
      <c r="F35" s="83"/>
      <c r="G35" s="84"/>
      <c r="H35" s="48"/>
      <c r="I35" s="48"/>
      <c r="T35" s="26"/>
    </row>
  </sheetData>
  <sortState xmlns:xlrd2="http://schemas.microsoft.com/office/spreadsheetml/2017/richdata2" ref="A8:A17">
    <sortCondition ref="A8"/>
  </sortState>
  <mergeCells count="11">
    <mergeCell ref="E35:G35"/>
    <mergeCell ref="B3:G3"/>
    <mergeCell ref="M3:Q3"/>
    <mergeCell ref="S3:T3"/>
    <mergeCell ref="E31:G31"/>
    <mergeCell ref="E32:G32"/>
    <mergeCell ref="E33:G33"/>
    <mergeCell ref="E34:G34"/>
    <mergeCell ref="E16:I16"/>
    <mergeCell ref="K16:O16"/>
    <mergeCell ref="B16:D16"/>
  </mergeCells>
  <pageMargins left="0.7" right="0.7" top="0.75" bottom="0.75" header="0.3" footer="0.3"/>
  <pageSetup paperSize="9" scale="6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Förklaring</vt:lpstr>
      <vt:lpstr>Ange vilt per hund</vt:lpstr>
      <vt:lpstr>Viltberäkning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Olof Lydén</cp:lastModifiedBy>
  <cp:lastPrinted>2013-08-02T07:32:15Z</cp:lastPrinted>
  <dcterms:created xsi:type="dcterms:W3CDTF">2010-02-13T18:28:29Z</dcterms:created>
  <dcterms:modified xsi:type="dcterms:W3CDTF">2021-01-04T20:40:27Z</dcterms:modified>
</cp:coreProperties>
</file>